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2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<sst xmlns="http://schemas.openxmlformats.org/spreadsheetml/2006/main" count="72" uniqueCount="66">
  <si>
    <t>Average per unit cost:</t>
  </si>
  <si>
    <t>Average per unit H&amp;S cost:</t>
  </si>
  <si>
    <t>Health &amp; Safety %:</t>
  </si>
  <si>
    <t>Total</t>
  </si>
  <si>
    <t>PAGE Budget Categories</t>
  </si>
  <si>
    <t>To be divided</t>
  </si>
  <si>
    <t>Direct Home Cost</t>
  </si>
  <si>
    <t>Administration</t>
  </si>
  <si>
    <t>T&amp;TA</t>
  </si>
  <si>
    <t xml:space="preserve">Total </t>
  </si>
  <si>
    <t>Allocation</t>
  </si>
  <si>
    <t>Units</t>
  </si>
  <si>
    <t>Subgrantee</t>
  </si>
  <si>
    <t>Program</t>
  </si>
  <si>
    <t>Health</t>
  </si>
  <si>
    <t>Liability</t>
  </si>
  <si>
    <t>Financial</t>
  </si>
  <si>
    <t>Vehicles and Equipment</t>
  </si>
  <si>
    <t>No Cost/ Low Cost</t>
  </si>
  <si>
    <t xml:space="preserve">Includes </t>
  </si>
  <si>
    <t>includes PO &amp; HS</t>
  </si>
  <si>
    <t>Budget</t>
  </si>
  <si>
    <t>%</t>
  </si>
  <si>
    <t>Admin</t>
  </si>
  <si>
    <t>Operations</t>
  </si>
  <si>
    <t>&amp; Safety</t>
  </si>
  <si>
    <t>Insurance</t>
  </si>
  <si>
    <t>Audits</t>
  </si>
  <si>
    <t>Amount to adjust</t>
  </si>
  <si>
    <t>PO, H&amp;S, Liability, Financial Audit</t>
  </si>
  <si>
    <t xml:space="preserve"> * must request waiver to use an additional 5% of subgrant in the administrative budget category</t>
  </si>
  <si>
    <t>Check figures</t>
  </si>
  <si>
    <t>H&amp;S</t>
  </si>
  <si>
    <t>This more than</t>
  </si>
  <si>
    <t>this:</t>
  </si>
  <si>
    <t>This =</t>
  </si>
  <si>
    <t>this</t>
  </si>
  <si>
    <t>A</t>
  </si>
  <si>
    <t>Total Vehicles &amp; Equipment ($5,000 or more) Budget</t>
  </si>
  <si>
    <t>B</t>
  </si>
  <si>
    <t>Total Units Weatherized</t>
  </si>
  <si>
    <t>C</t>
  </si>
  <si>
    <t>Total Units Reweatherized</t>
  </si>
  <si>
    <t>D</t>
  </si>
  <si>
    <t>Total Dwelling Units to be Weatherized and Reweatherized (B + C)</t>
  </si>
  <si>
    <t>E</t>
  </si>
  <si>
    <t>Average Vehicles &amp; Equipment Acquisition Cost per Unit (A divided by D)</t>
  </si>
  <si>
    <t>F</t>
  </si>
  <si>
    <t>Total Funds for Program Operations</t>
  </si>
  <si>
    <t>G</t>
  </si>
  <si>
    <t>Total Dwelling Units to be Weatherized and Reweatherized (from line D)</t>
  </si>
  <si>
    <t>H</t>
  </si>
  <si>
    <t>Average Program Operations Costs per Unit (F divided by G)</t>
  </si>
  <si>
    <t>I</t>
  </si>
  <si>
    <t>Average Vehicles &amp; Equipment Acquisition Cost per Unit (from line E)</t>
  </si>
  <si>
    <t>J</t>
  </si>
  <si>
    <t>Total Average Cost per Dwelling (H plus I)</t>
  </si>
  <si>
    <t>Use historical average or planned average. Not to exceed maximum value from most current WPNget from WPN XX-1</t>
  </si>
  <si>
    <t>Use historical average or planned average</t>
  </si>
  <si>
    <t>From Allocation</t>
  </si>
  <si>
    <t>Agency 1</t>
  </si>
  <si>
    <t>Agency 2</t>
  </si>
  <si>
    <t>Agency 3</t>
  </si>
  <si>
    <t>Agency 4</t>
  </si>
  <si>
    <t>Rounded</t>
  </si>
  <si>
    <t>TOTALS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</si>
</sst>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(* #,##0_);_(* \(#,##0\);_(* &quot;-&quot;??_);_(@_)"/>
    <numFmt numFmtId="166" formatCode="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Verdana"/>
      <family val="2"/>
    </font>
    <font>
      <b/>
      <sz val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/>
      <top style="medium">
        <color rgb="FFCCCCCC"/>
      </top>
      <bottom/>
    </border>
    <border>
      <left/>
      <right/>
      <top style="medium">
        <color rgb="FFCCCCCC"/>
      </top>
      <bottom/>
    </border>
    <border>
      <left/>
      <right style="medium">
        <color rgb="FFCCCCCC"/>
      </right>
      <top style="medium">
        <color rgb="FFCCCCCC"/>
      </top>
      <bottom/>
    </border>
    <border>
      <left style="medium">
        <color rgb="FFCCCCCC"/>
      </left>
      <right/>
      <top/>
      <bottom/>
    </border>
    <border>
      <left style="medium">
        <color rgb="FFFFFFFF"/>
      </left>
      <right/>
      <top/>
      <bottom/>
    </border>
    <border>
      <left style="medium">
        <color rgb="FFFFFFFF"/>
      </left>
      <right style="medium">
        <color rgb="FFCCCCCC"/>
      </right>
      <top/>
      <bottom/>
    </border>
    <border>
      <left style="medium">
        <color rgb="FFEAEAEA"/>
      </left>
      <right/>
      <top/>
      <bottom/>
    </border>
    <border>
      <left style="medium">
        <color rgb="FFEAEAEA"/>
      </left>
      <right style="medium">
        <color rgb="FFCCCCCC"/>
      </right>
      <top/>
      <bottom/>
    </border>
    <border>
      <left style="medium">
        <color rgb="FFCCCCCC"/>
      </left>
      <right/>
      <top/>
      <bottom style="medium">
        <color rgb="FFCCCCCC"/>
      </bottom>
    </border>
    <border>
      <left style="medium">
        <color rgb="FFFFFFFF"/>
      </left>
      <right/>
      <top/>
      <bottom style="medium">
        <color rgb="FFCCCCCC"/>
      </bottom>
    </border>
    <border>
      <left/>
      <right style="medium">
        <color rgb="FFCCCCCC"/>
      </right>
      <top/>
      <bottom style="medium">
        <color rgb="FFCCCCCC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0" fontId="0" fillId="33" borderId="0" xfId="0" applyNumberFormat="1" applyFill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/>
    </xf>
    <xf numFmtId="44" fontId="0" fillId="33" borderId="0" xfId="44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44" fontId="2" fillId="33" borderId="0" xfId="46" applyFont="1" applyFill="1" applyBorder="1" applyAlignment="1">
      <alignment/>
    </xf>
    <xf numFmtId="164" fontId="2" fillId="33" borderId="0" xfId="59" applyNumberFormat="1" applyFont="1" applyFill="1" applyBorder="1" applyAlignment="1">
      <alignment/>
    </xf>
    <xf numFmtId="43" fontId="0" fillId="33" borderId="0" xfId="42" applyFont="1" applyFill="1" applyAlignment="1">
      <alignment/>
    </xf>
    <xf numFmtId="165" fontId="0" fillId="0" borderId="0" xfId="42" applyNumberFormat="1" applyFont="1" applyFill="1" applyAlignment="1">
      <alignment/>
    </xf>
    <xf numFmtId="44" fontId="0" fillId="33" borderId="0" xfId="0" applyNumberFormat="1" applyFill="1" applyAlignment="1">
      <alignment/>
    </xf>
    <xf numFmtId="43" fontId="0" fillId="33" borderId="0" xfId="0" applyNumberFormat="1" applyFill="1" applyAlignment="1">
      <alignment/>
    </xf>
    <xf numFmtId="44" fontId="0" fillId="0" borderId="0" xfId="0" applyNumberFormat="1" applyFill="1" applyAlignment="1">
      <alignment/>
    </xf>
    <xf numFmtId="44" fontId="0" fillId="34" borderId="0" xfId="0" applyNumberFormat="1" applyFill="1" applyAlignment="1">
      <alignment/>
    </xf>
    <xf numFmtId="165" fontId="0" fillId="33" borderId="0" xfId="0" applyNumberFormat="1" applyFill="1" applyAlignment="1">
      <alignment/>
    </xf>
    <xf numFmtId="0" fontId="2" fillId="34" borderId="0" xfId="0" applyFont="1" applyFill="1" applyAlignment="1">
      <alignment/>
    </xf>
    <xf numFmtId="43" fontId="0" fillId="34" borderId="0" xfId="42" applyNumberFormat="1" applyFont="1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35" fillId="33" borderId="0" xfId="0" applyFont="1" applyFill="1" applyAlignment="1">
      <alignment/>
    </xf>
    <xf numFmtId="43" fontId="0" fillId="34" borderId="0" xfId="0" applyNumberFormat="1" applyFill="1" applyBorder="1" applyAlignment="1">
      <alignment/>
    </xf>
    <xf numFmtId="44" fontId="0" fillId="34" borderId="0" xfId="0" applyNumberFormat="1" applyFill="1" applyBorder="1" applyAlignment="1">
      <alignment/>
    </xf>
    <xf numFmtId="166" fontId="0" fillId="34" borderId="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37" fillId="33" borderId="13" xfId="0" applyFont="1" applyFill="1" applyBorder="1" applyAlignment="1">
      <alignment horizontal="left" vertical="center" wrapText="1" indent="2"/>
    </xf>
    <xf numFmtId="0" fontId="37" fillId="33" borderId="14" xfId="0" applyFont="1" applyFill="1" applyBorder="1" applyAlignment="1">
      <alignment horizontal="left" vertical="center"/>
    </xf>
    <xf numFmtId="8" fontId="37" fillId="33" borderId="15" xfId="0" applyNumberFormat="1" applyFont="1" applyFill="1" applyBorder="1" applyAlignment="1">
      <alignment horizontal="right" vertical="center" wrapText="1"/>
    </xf>
    <xf numFmtId="0" fontId="37" fillId="33" borderId="16" xfId="0" applyFont="1" applyFill="1" applyBorder="1" applyAlignment="1">
      <alignment horizontal="left" vertical="center"/>
    </xf>
    <xf numFmtId="0" fontId="37" fillId="33" borderId="17" xfId="0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right" vertical="center" wrapText="1"/>
    </xf>
    <xf numFmtId="8" fontId="37" fillId="33" borderId="17" xfId="0" applyNumberFormat="1" applyFont="1" applyFill="1" applyBorder="1" applyAlignment="1">
      <alignment horizontal="right" vertical="center" wrapText="1"/>
    </xf>
    <xf numFmtId="0" fontId="37" fillId="33" borderId="18" xfId="0" applyFont="1" applyFill="1" applyBorder="1" applyAlignment="1">
      <alignment horizontal="left" vertical="center" wrapText="1" indent="2"/>
    </xf>
    <xf numFmtId="0" fontId="37" fillId="33" borderId="19" xfId="0" applyFont="1" applyFill="1" applyBorder="1" applyAlignment="1">
      <alignment horizontal="left" vertical="center"/>
    </xf>
    <xf numFmtId="0" fontId="0" fillId="33" borderId="20" xfId="0" applyFill="1" applyBorder="1" applyAlignment="1">
      <alignment/>
    </xf>
    <xf numFmtId="0" fontId="0" fillId="33" borderId="0" xfId="0" applyFill="1" applyAlignment="1">
      <alignment vertical="top" wrapText="1"/>
    </xf>
    <xf numFmtId="0" fontId="0" fillId="35" borderId="0" xfId="0" applyFill="1" applyAlignment="1">
      <alignment horizontal="center"/>
    </xf>
    <xf numFmtId="0" fontId="0" fillId="33" borderId="0" xfId="0" applyFill="1" applyAlignment="1">
      <alignment horizontal="center"/>
    </xf>
    <xf numFmtId="44" fontId="20" fillId="33" borderId="0" xfId="46" applyFont="1" applyFill="1" applyBorder="1" applyAlignment="1">
      <alignment/>
    </xf>
    <xf numFmtId="44" fontId="35" fillId="33" borderId="0" xfId="44" applyFont="1" applyFill="1" applyAlignment="1">
      <alignment/>
    </xf>
    <xf numFmtId="43" fontId="35" fillId="33" borderId="0" xfId="0" applyNumberFormat="1" applyFont="1" applyFill="1" applyAlignment="1">
      <alignment/>
    </xf>
    <xf numFmtId="165" fontId="35" fillId="33" borderId="0" xfId="0" applyNumberFormat="1" applyFont="1" applyFill="1" applyAlignment="1">
      <alignment/>
    </xf>
    <xf numFmtId="44" fontId="35" fillId="34" borderId="0" xfId="0" applyNumberFormat="1" applyFont="1" applyFill="1" applyAlignment="1">
      <alignment/>
    </xf>
    <xf numFmtId="0" fontId="3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3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3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oragesrv\hss\Housing%20With%20Supportive%20Services\Grants\ZPLAN\2018%20Plan\2018%20DOE%20ALLOCATION%20with%20page%20budget-%20IN%20PROGRES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oc. worksheet"/>
      <sheetName val="Allocation worksheet"/>
      <sheetName val="numbers for SF 425 Budget"/>
      <sheetName val="Budget Limits"/>
      <sheetName val="Budget"/>
      <sheetName val="Budget Detail"/>
      <sheetName val="Subgrantees"/>
      <sheetName val="Fringe Rate Calculation"/>
      <sheetName val="KHRC Budget"/>
      <sheetName val="KHRC Budget 2018"/>
    </sheetNames>
    <sheetDataSet>
      <sheetData sheetId="1">
        <row r="28">
          <cell r="C28">
            <v>0.1098</v>
          </cell>
        </row>
        <row r="29">
          <cell r="C29">
            <v>0.3147</v>
          </cell>
        </row>
        <row r="30">
          <cell r="C30">
            <v>0.154</v>
          </cell>
        </row>
        <row r="31">
          <cell r="C31">
            <v>0.4215</v>
          </cell>
        </row>
      </sheetData>
      <sheetData sheetId="2">
        <row r="45">
          <cell r="D45">
            <v>28339</v>
          </cell>
          <cell r="E45">
            <v>25942</v>
          </cell>
          <cell r="G45">
            <v>25942</v>
          </cell>
          <cell r="N45">
            <v>262811</v>
          </cell>
        </row>
        <row r="46">
          <cell r="D46">
            <v>43558</v>
          </cell>
          <cell r="E46">
            <v>74354</v>
          </cell>
          <cell r="G46">
            <v>74354</v>
          </cell>
          <cell r="N46">
            <v>753249</v>
          </cell>
        </row>
        <row r="47">
          <cell r="D47">
            <v>21315</v>
          </cell>
          <cell r="E47">
            <v>36385</v>
          </cell>
          <cell r="G47">
            <v>36385</v>
          </cell>
          <cell r="N47">
            <v>368606</v>
          </cell>
        </row>
        <row r="48">
          <cell r="D48">
            <v>58340</v>
          </cell>
          <cell r="E48">
            <v>99587</v>
          </cell>
          <cell r="G48">
            <v>99587</v>
          </cell>
          <cell r="N48">
            <v>1008879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1"/>
  <sheetViews>
    <sheetView tabSelected="1" zoomScalePageLayoutView="0" workbookViewId="0" topLeftCell="A1">
      <selection activeCell="X9" sqref="X9"/>
    </sheetView>
  </sheetViews>
  <sheetFormatPr defaultColWidth="9.140625" defaultRowHeight="15"/>
  <cols>
    <col min="1" max="1" width="13.57421875" style="0" customWidth="1"/>
    <col min="2" max="2" width="6.8515625" style="0" customWidth="1"/>
    <col min="3" max="3" width="16.57421875" style="0" customWidth="1"/>
    <col min="4" max="4" width="17.7109375" style="0" bestFit="1" customWidth="1"/>
    <col min="5" max="5" width="13.57421875" style="0" customWidth="1"/>
    <col min="6" max="6" width="2.00390625" style="0" customWidth="1"/>
    <col min="7" max="7" width="13.57421875" style="0" customWidth="1"/>
    <col min="8" max="8" width="1.8515625" style="0" customWidth="1"/>
    <col min="9" max="9" width="14.28125" style="0" bestFit="1" customWidth="1"/>
    <col min="10" max="10" width="13.57421875" style="0" customWidth="1"/>
    <col min="11" max="11" width="8.00390625" style="0" bestFit="1" customWidth="1"/>
    <col min="12" max="12" width="9.421875" style="0" customWidth="1"/>
    <col min="13" max="13" width="12.57421875" style="0" bestFit="1" customWidth="1"/>
    <col min="14" max="14" width="2.28125" style="0" customWidth="1"/>
    <col min="15" max="15" width="14.28125" style="0" bestFit="1" customWidth="1"/>
    <col min="16" max="16" width="3.140625" style="0" customWidth="1"/>
    <col min="17" max="17" width="12.57421875" style="0" bestFit="1" customWidth="1"/>
    <col min="18" max="18" width="2.57421875" style="0" customWidth="1"/>
    <col min="19" max="19" width="13.57421875" style="0" customWidth="1"/>
    <col min="20" max="20" width="2.00390625" style="0" customWidth="1"/>
    <col min="21" max="21" width="14.28125" style="0" bestFit="1" customWidth="1"/>
    <col min="22" max="22" width="2.28125" style="0" customWidth="1"/>
    <col min="23" max="23" width="12.57421875" style="0" bestFit="1" customWidth="1"/>
    <col min="24" max="24" width="12.00390625" style="0" customWidth="1"/>
    <col min="25" max="25" width="1.7109375" style="0" customWidth="1"/>
    <col min="26" max="26" width="12.00390625" style="0" customWidth="1"/>
    <col min="27" max="27" width="1.8515625" style="0" customWidth="1"/>
    <col min="28" max="28" width="14.28125" style="0" bestFit="1" customWidth="1"/>
    <col min="29" max="29" width="13.57421875" style="0" customWidth="1"/>
  </cols>
  <sheetData>
    <row r="1" spans="1:28" ht="15">
      <c r="A1" s="1" t="s">
        <v>0</v>
      </c>
      <c r="B1" s="1"/>
      <c r="C1" s="1"/>
      <c r="D1" s="2">
        <v>6200</v>
      </c>
      <c r="E1" s="1" t="s">
        <v>57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">
      <c r="A2" s="1" t="s">
        <v>1</v>
      </c>
      <c r="B2" s="1"/>
      <c r="C2" s="1"/>
      <c r="D2" s="2">
        <v>1054</v>
      </c>
      <c r="E2" s="1" t="s">
        <v>58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">
      <c r="A3" s="1" t="s">
        <v>2</v>
      </c>
      <c r="B3" s="1"/>
      <c r="C3" s="1"/>
      <c r="D3" s="3">
        <f>D2/D1</f>
        <v>0.17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5">
      <c r="A5" s="41" t="s">
        <v>59</v>
      </c>
      <c r="B5" s="41"/>
      <c r="C5" s="41"/>
      <c r="D5" s="41"/>
      <c r="E5" s="41"/>
      <c r="F5" s="41"/>
      <c r="G5" s="41"/>
      <c r="H5" s="41"/>
      <c r="I5" s="41"/>
      <c r="J5" s="1"/>
      <c r="K5" s="1"/>
      <c r="L5" s="1"/>
      <c r="M5" s="1"/>
      <c r="N5" s="1"/>
      <c r="O5" s="1"/>
      <c r="P5" s="1"/>
      <c r="Q5" s="1"/>
      <c r="R5" s="1"/>
      <c r="S5" s="42"/>
      <c r="T5" s="42"/>
      <c r="U5" s="42"/>
      <c r="V5" s="1"/>
      <c r="W5" s="1"/>
      <c r="X5" s="1"/>
      <c r="Y5" s="1"/>
      <c r="Z5" s="1"/>
      <c r="AA5" s="1"/>
      <c r="AB5" s="1"/>
    </row>
    <row r="6" spans="1:28" ht="15">
      <c r="A6" s="1"/>
      <c r="B6" s="1"/>
      <c r="C6" s="1" t="s">
        <v>3</v>
      </c>
      <c r="D6" s="1"/>
      <c r="E6" s="1"/>
      <c r="F6" s="1"/>
      <c r="G6" s="1"/>
      <c r="H6" s="1"/>
      <c r="I6" s="1"/>
      <c r="J6" s="1"/>
      <c r="K6" s="1"/>
      <c r="L6" s="1"/>
      <c r="M6" s="41" t="s">
        <v>4</v>
      </c>
      <c r="N6" s="41"/>
      <c r="O6" s="41"/>
      <c r="P6" s="41"/>
      <c r="Q6" s="41"/>
      <c r="R6" s="41"/>
      <c r="S6" s="41"/>
      <c r="T6" s="41"/>
      <c r="U6" s="41"/>
      <c r="V6" s="41"/>
      <c r="W6" s="41"/>
      <c r="X6" s="4"/>
      <c r="Y6" s="4"/>
      <c r="Z6" s="4"/>
      <c r="AA6" s="4"/>
      <c r="AB6" s="1"/>
    </row>
    <row r="7" spans="1:28" ht="26.25">
      <c r="A7" s="1"/>
      <c r="B7" s="1"/>
      <c r="C7" s="1" t="s">
        <v>5</v>
      </c>
      <c r="D7" s="1" t="s">
        <v>6</v>
      </c>
      <c r="E7" s="1" t="s">
        <v>7</v>
      </c>
      <c r="F7" s="1"/>
      <c r="G7" s="1" t="s">
        <v>8</v>
      </c>
      <c r="H7" s="1"/>
      <c r="I7" s="1" t="s">
        <v>9</v>
      </c>
      <c r="J7" s="1" t="s">
        <v>10</v>
      </c>
      <c r="K7" s="1" t="s">
        <v>11</v>
      </c>
      <c r="L7" s="1" t="s">
        <v>64</v>
      </c>
      <c r="M7" s="1" t="s">
        <v>12</v>
      </c>
      <c r="N7" s="1"/>
      <c r="O7" s="1" t="s">
        <v>13</v>
      </c>
      <c r="P7" s="1"/>
      <c r="Q7" s="1" t="s">
        <v>14</v>
      </c>
      <c r="R7" s="1"/>
      <c r="S7" s="1" t="s">
        <v>15</v>
      </c>
      <c r="T7" s="1"/>
      <c r="U7" s="1" t="s">
        <v>16</v>
      </c>
      <c r="V7" s="1"/>
      <c r="W7" s="1" t="s">
        <v>12</v>
      </c>
      <c r="X7" s="5" t="s">
        <v>17</v>
      </c>
      <c r="Y7" s="6"/>
      <c r="Z7" s="5" t="s">
        <v>18</v>
      </c>
      <c r="AA7" s="6"/>
      <c r="AB7" s="1"/>
    </row>
    <row r="8" spans="1:29" ht="15">
      <c r="A8" s="1"/>
      <c r="B8" s="1"/>
      <c r="C8" s="1" t="s">
        <v>19</v>
      </c>
      <c r="D8" s="7" t="s">
        <v>20</v>
      </c>
      <c r="E8" s="1" t="s">
        <v>21</v>
      </c>
      <c r="F8" s="1"/>
      <c r="G8" s="1" t="s">
        <v>21</v>
      </c>
      <c r="H8" s="1"/>
      <c r="I8" s="1" t="s">
        <v>21</v>
      </c>
      <c r="J8" s="1" t="s">
        <v>22</v>
      </c>
      <c r="K8" s="1"/>
      <c r="L8" s="1" t="s">
        <v>11</v>
      </c>
      <c r="M8" s="1" t="s">
        <v>23</v>
      </c>
      <c r="N8" s="1"/>
      <c r="O8" s="1" t="s">
        <v>24</v>
      </c>
      <c r="P8" s="1"/>
      <c r="Q8" s="1" t="s">
        <v>25</v>
      </c>
      <c r="R8" s="1"/>
      <c r="S8" s="1" t="s">
        <v>26</v>
      </c>
      <c r="T8" s="1"/>
      <c r="U8" s="1" t="s">
        <v>27</v>
      </c>
      <c r="V8" s="1"/>
      <c r="W8" s="1" t="s">
        <v>8</v>
      </c>
      <c r="X8" s="1"/>
      <c r="Y8" s="1"/>
      <c r="Z8" s="1"/>
      <c r="AA8" s="1"/>
      <c r="AB8" s="1" t="s">
        <v>3</v>
      </c>
      <c r="AC8" s="8" t="s">
        <v>28</v>
      </c>
    </row>
    <row r="9" spans="1:29" ht="33" customHeight="1">
      <c r="A9" s="1"/>
      <c r="B9" s="1"/>
      <c r="C9" s="40" t="s">
        <v>29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/>
    </row>
    <row r="10" spans="1:29" ht="15">
      <c r="A10" s="1" t="s">
        <v>60</v>
      </c>
      <c r="B10" s="1"/>
      <c r="C10" s="10">
        <f>I10-E10-G10</f>
        <v>208530</v>
      </c>
      <c r="D10" s="7">
        <f>C10-S10-U10-X10-Z10</f>
        <v>206131</v>
      </c>
      <c r="E10" s="16">
        <f>'[1]numbers for SF 425 Budget'!D45</f>
        <v>28339</v>
      </c>
      <c r="F10" s="10">
        <f>'[1]numbers for SF 425 Budget'!E45</f>
        <v>25942</v>
      </c>
      <c r="G10" s="16">
        <f>'[1]numbers for SF 425 Budget'!G45</f>
        <v>25942</v>
      </c>
      <c r="H10" s="10">
        <f>'[1]numbers for SF 425 Budget'!G45</f>
        <v>25942</v>
      </c>
      <c r="I10" s="16">
        <f>'[1]numbers for SF 425 Budget'!N45</f>
        <v>262811</v>
      </c>
      <c r="J10" s="11">
        <f>'[1]Allocation worksheet'!C28</f>
        <v>0.1098</v>
      </c>
      <c r="K10" s="12">
        <f>O10/$D$1</f>
        <v>28.416129032258066</v>
      </c>
      <c r="L10" s="13">
        <v>29</v>
      </c>
      <c r="M10" s="14">
        <f>E10</f>
        <v>28339</v>
      </c>
      <c r="N10" s="1"/>
      <c r="O10" s="7">
        <f>ROUND(D10/(1+$D$3),0)</f>
        <v>176180</v>
      </c>
      <c r="P10" s="1"/>
      <c r="Q10" s="15">
        <f>ROUND(K10*$D$2,0)</f>
        <v>29951</v>
      </c>
      <c r="R10" s="1"/>
      <c r="S10" s="16">
        <v>299</v>
      </c>
      <c r="T10" s="1"/>
      <c r="U10" s="16">
        <v>2100</v>
      </c>
      <c r="V10" s="1"/>
      <c r="W10" s="14">
        <f>G10</f>
        <v>25942</v>
      </c>
      <c r="X10" s="16"/>
      <c r="Y10" s="14"/>
      <c r="Z10" s="16"/>
      <c r="AA10" s="14"/>
      <c r="AB10" s="14">
        <f>SUM(M10:Z10)</f>
        <v>262811</v>
      </c>
      <c r="AC10" s="17">
        <f>I10-AB10</f>
        <v>0</v>
      </c>
    </row>
    <row r="11" spans="1:29" ht="15">
      <c r="A11" s="1" t="s">
        <v>61</v>
      </c>
      <c r="B11" s="1"/>
      <c r="C11" s="10">
        <f>I11-E11-G11</f>
        <v>635337</v>
      </c>
      <c r="D11" s="7">
        <f>C11-S11-U11-X11-Z11</f>
        <v>624737</v>
      </c>
      <c r="E11" s="16">
        <f>'[1]numbers for SF 425 Budget'!D46</f>
        <v>43558</v>
      </c>
      <c r="F11" s="10">
        <f>'[1]numbers for SF 425 Budget'!E46</f>
        <v>74354</v>
      </c>
      <c r="G11" s="16">
        <f>'[1]numbers for SF 425 Budget'!G46</f>
        <v>74354</v>
      </c>
      <c r="H11" s="10">
        <f>'[1]numbers for SF 425 Budget'!G46</f>
        <v>74354</v>
      </c>
      <c r="I11" s="16">
        <f>'[1]numbers for SF 425 Budget'!N46</f>
        <v>753249</v>
      </c>
      <c r="J11" s="11">
        <f>'[1]Allocation worksheet'!C29</f>
        <v>0.3147</v>
      </c>
      <c r="K11" s="12">
        <f>O11/$D$1</f>
        <v>86.12306451612903</v>
      </c>
      <c r="L11" s="13">
        <v>86</v>
      </c>
      <c r="M11" s="14">
        <f>E11</f>
        <v>43558</v>
      </c>
      <c r="N11" s="1"/>
      <c r="O11" s="7">
        <f>ROUND(D11/(1+$D$3),0)</f>
        <v>533963</v>
      </c>
      <c r="P11" s="1"/>
      <c r="Q11" s="15">
        <f>ROUND(K11*$D$2,0)</f>
        <v>90774</v>
      </c>
      <c r="R11" s="1"/>
      <c r="S11" s="16">
        <v>3600</v>
      </c>
      <c r="T11" s="1"/>
      <c r="U11" s="16">
        <v>7000</v>
      </c>
      <c r="V11" s="1"/>
      <c r="W11" s="14">
        <f>G11</f>
        <v>74354</v>
      </c>
      <c r="X11" s="16"/>
      <c r="Y11" s="14"/>
      <c r="Z11" s="16"/>
      <c r="AA11" s="14"/>
      <c r="AB11" s="14">
        <f>SUM(M11:Z11)</f>
        <v>753249</v>
      </c>
      <c r="AC11" s="17">
        <f>I11-AB11</f>
        <v>0</v>
      </c>
    </row>
    <row r="12" spans="1:29" ht="15">
      <c r="A12" s="1" t="s">
        <v>62</v>
      </c>
      <c r="B12" s="1"/>
      <c r="C12" s="10">
        <f>I12-E12-G12</f>
        <v>310906</v>
      </c>
      <c r="D12" s="7">
        <f>C12-S12-U12-X12-Z12</f>
        <v>295805</v>
      </c>
      <c r="E12" s="16">
        <f>'[1]numbers for SF 425 Budget'!D47</f>
        <v>21315</v>
      </c>
      <c r="F12" s="10">
        <f>'[1]numbers for SF 425 Budget'!E47</f>
        <v>36385</v>
      </c>
      <c r="G12" s="16">
        <f>'[1]numbers for SF 425 Budget'!G47</f>
        <v>36385</v>
      </c>
      <c r="H12" s="10">
        <f>'[1]numbers for SF 425 Budget'!G47</f>
        <v>36385</v>
      </c>
      <c r="I12" s="16">
        <f>'[1]numbers for SF 425 Budget'!N47</f>
        <v>368606</v>
      </c>
      <c r="J12" s="11">
        <f>'[1]Allocation worksheet'!C30</f>
        <v>0.154</v>
      </c>
      <c r="K12" s="12">
        <f>O12/$D$1</f>
        <v>40.778225806451616</v>
      </c>
      <c r="L12" s="13">
        <v>41</v>
      </c>
      <c r="M12" s="14">
        <f>E12</f>
        <v>21315</v>
      </c>
      <c r="N12" s="1"/>
      <c r="O12" s="7">
        <f>ROUND(D12/(1+$D$3),0)</f>
        <v>252825</v>
      </c>
      <c r="P12" s="1"/>
      <c r="Q12" s="15">
        <f>ROUND(K12*$D$2,0)</f>
        <v>42980</v>
      </c>
      <c r="R12" s="1"/>
      <c r="S12" s="16">
        <v>6101</v>
      </c>
      <c r="T12" s="1"/>
      <c r="U12" s="16">
        <v>9000</v>
      </c>
      <c r="V12" s="1"/>
      <c r="W12" s="14">
        <f>G12</f>
        <v>36385</v>
      </c>
      <c r="X12" s="16"/>
      <c r="Y12" s="14"/>
      <c r="Z12" s="16"/>
      <c r="AA12" s="14"/>
      <c r="AB12" s="14">
        <f>SUM(M12:Z12)</f>
        <v>368606</v>
      </c>
      <c r="AC12" s="17">
        <f>I12-AB12</f>
        <v>0</v>
      </c>
    </row>
    <row r="13" spans="1:29" ht="15">
      <c r="A13" s="1" t="s">
        <v>63</v>
      </c>
      <c r="B13" s="1"/>
      <c r="C13" s="10">
        <f>I13-E13-G13</f>
        <v>850952</v>
      </c>
      <c r="D13" s="7">
        <f>C13-S13-U13-X13-Z13</f>
        <v>839352</v>
      </c>
      <c r="E13" s="16">
        <f>'[1]numbers for SF 425 Budget'!D48</f>
        <v>58340</v>
      </c>
      <c r="F13" s="10">
        <f>'[1]numbers for SF 425 Budget'!E48</f>
        <v>99587</v>
      </c>
      <c r="G13" s="16">
        <f>'[1]numbers for SF 425 Budget'!G48</f>
        <v>99587</v>
      </c>
      <c r="H13" s="10">
        <f>'[1]numbers for SF 425 Budget'!G48</f>
        <v>99587</v>
      </c>
      <c r="I13" s="16">
        <f>'[1]numbers for SF 425 Budget'!N48</f>
        <v>1008879</v>
      </c>
      <c r="J13" s="11">
        <f>'[1]Allocation worksheet'!C31</f>
        <v>0.4215</v>
      </c>
      <c r="K13" s="12">
        <f>O13/$D$1</f>
        <v>115.70887096774193</v>
      </c>
      <c r="L13" s="13">
        <v>116</v>
      </c>
      <c r="M13" s="14">
        <f>E13</f>
        <v>58340</v>
      </c>
      <c r="N13" s="1"/>
      <c r="O13" s="7">
        <f>ROUND(D13/(1+$D$3),0)</f>
        <v>717395</v>
      </c>
      <c r="P13" s="1"/>
      <c r="Q13" s="15">
        <f>ROUND(K13*$D$2,0)</f>
        <v>121957</v>
      </c>
      <c r="R13" s="1"/>
      <c r="S13" s="16">
        <v>2100</v>
      </c>
      <c r="T13" s="1"/>
      <c r="U13" s="16">
        <v>9500</v>
      </c>
      <c r="V13" s="1"/>
      <c r="W13" s="14">
        <f>G13</f>
        <v>99587</v>
      </c>
      <c r="X13" s="16"/>
      <c r="Y13" s="14"/>
      <c r="Z13" s="16"/>
      <c r="AA13" s="14"/>
      <c r="AB13" s="14">
        <f>SUM(M13:Z13)</f>
        <v>1008879</v>
      </c>
      <c r="AC13" s="17">
        <f>I13-AB13</f>
        <v>0</v>
      </c>
    </row>
    <row r="14" spans="1:29" s="48" customFormat="1" ht="15">
      <c r="A14" s="23" t="s">
        <v>65</v>
      </c>
      <c r="B14" s="23"/>
      <c r="C14" s="43">
        <f>SUM(C10:C13)</f>
        <v>2005725</v>
      </c>
      <c r="D14" s="44">
        <f>SUM(D10:D13)</f>
        <v>1966025</v>
      </c>
      <c r="E14" s="44">
        <f>SUM(E10:E13)</f>
        <v>151552</v>
      </c>
      <c r="F14" s="44"/>
      <c r="G14" s="44">
        <f>SUM(G10:G13)</f>
        <v>236268</v>
      </c>
      <c r="H14" s="44"/>
      <c r="I14" s="44">
        <f>SUM(I10:I13)</f>
        <v>2393545</v>
      </c>
      <c r="J14" s="23">
        <f>SUM(J10:J13)</f>
        <v>1</v>
      </c>
      <c r="K14" s="45">
        <f>O14/$D$1</f>
        <v>271.0262903225806</v>
      </c>
      <c r="L14" s="46">
        <f>SUM(L10:L13)</f>
        <v>272</v>
      </c>
      <c r="M14" s="44">
        <f>SUM(M10:M13)</f>
        <v>151552</v>
      </c>
      <c r="N14" s="44"/>
      <c r="O14" s="44">
        <f>SUM(O10:O13)</f>
        <v>1680363</v>
      </c>
      <c r="P14" s="44"/>
      <c r="Q14" s="44">
        <f>SUM(Q10:Q13)</f>
        <v>285662</v>
      </c>
      <c r="R14" s="44"/>
      <c r="S14" s="44">
        <f>SUM(S10:S13)</f>
        <v>12100</v>
      </c>
      <c r="T14" s="44"/>
      <c r="U14" s="44">
        <f>SUM(U10:U13)</f>
        <v>27600</v>
      </c>
      <c r="V14" s="44"/>
      <c r="W14" s="44">
        <f>SUM(W10:W13)</f>
        <v>236268</v>
      </c>
      <c r="X14" s="44">
        <f>SUM(X10:X13)</f>
        <v>0</v>
      </c>
      <c r="Y14" s="44"/>
      <c r="Z14" s="44">
        <f>SUM(Z10:Z13)</f>
        <v>0</v>
      </c>
      <c r="AA14" s="44"/>
      <c r="AB14" s="44">
        <f>SUM(AB10:AB13)</f>
        <v>2393545</v>
      </c>
      <c r="AC14" s="47">
        <f>I14-AB14</f>
        <v>0</v>
      </c>
    </row>
    <row r="15" spans="1:29" ht="15">
      <c r="A15" s="1"/>
      <c r="B15" s="1"/>
      <c r="C15" s="10"/>
      <c r="D15" s="14"/>
      <c r="E15" s="10"/>
      <c r="F15" s="1"/>
      <c r="G15" s="10"/>
      <c r="H15" s="1"/>
      <c r="I15" s="10"/>
      <c r="J15" s="19"/>
      <c r="K15" s="9"/>
      <c r="L15" s="20">
        <f>(ROUNDUP(K14,0))-L14</f>
        <v>0</v>
      </c>
      <c r="M15" s="17">
        <f>M14-E14</f>
        <v>0</v>
      </c>
      <c r="N15" s="9"/>
      <c r="O15" s="9"/>
      <c r="P15" s="9"/>
      <c r="Q15" s="9"/>
      <c r="R15" s="9"/>
      <c r="S15" s="9"/>
      <c r="T15" s="9"/>
      <c r="U15" s="9"/>
      <c r="V15" s="9"/>
      <c r="W15" s="17">
        <f>W14-G14</f>
        <v>0</v>
      </c>
      <c r="X15" s="17"/>
      <c r="Y15" s="17"/>
      <c r="Z15" s="17"/>
      <c r="AA15" s="17"/>
      <c r="AB15" s="17">
        <f>I14-AB14</f>
        <v>0</v>
      </c>
      <c r="AC15" s="9"/>
    </row>
    <row r="16" spans="1:28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5">
      <c r="A17" s="1" t="s">
        <v>30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9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21" t="s">
        <v>31</v>
      </c>
      <c r="V19" s="21"/>
      <c r="W19" s="21"/>
      <c r="X19" s="21"/>
      <c r="Y19" s="21"/>
      <c r="Z19" s="21"/>
      <c r="AA19" s="21"/>
      <c r="AB19" s="21"/>
      <c r="AC19" s="21"/>
    </row>
    <row r="20" spans="1:29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4"/>
      <c r="T20" s="1"/>
      <c r="U20" s="21" t="s">
        <v>32</v>
      </c>
      <c r="V20" s="21"/>
      <c r="W20" s="9"/>
      <c r="X20" s="9"/>
      <c r="Y20" s="9"/>
      <c r="Z20" s="9"/>
      <c r="AA20" s="9"/>
      <c r="AB20" s="21" t="s">
        <v>33</v>
      </c>
      <c r="AC20" s="22" t="s">
        <v>34</v>
      </c>
    </row>
    <row r="21" spans="1:29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23"/>
      <c r="L21" s="1"/>
      <c r="M21" s="1"/>
      <c r="N21" s="1"/>
      <c r="O21" s="1"/>
      <c r="P21" s="1"/>
      <c r="Q21" s="1"/>
      <c r="R21" s="1"/>
      <c r="S21" s="14"/>
      <c r="T21" s="1"/>
      <c r="U21" s="9"/>
      <c r="V21" s="21"/>
      <c r="W21" s="21" t="str">
        <f>IF(AB21&gt;AC21,"okay","opps")</f>
        <v>okay</v>
      </c>
      <c r="X21" s="21"/>
      <c r="Y21" s="21"/>
      <c r="Z21" s="21"/>
      <c r="AA21" s="21"/>
      <c r="AB21" s="24">
        <f>L14*D2</f>
        <v>286688</v>
      </c>
      <c r="AC21" s="25">
        <f>Q14</f>
        <v>285662</v>
      </c>
    </row>
    <row r="22" spans="1:29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4"/>
      <c r="T22" s="1"/>
      <c r="U22" s="21"/>
      <c r="V22" s="21"/>
      <c r="W22" s="9"/>
      <c r="X22" s="9"/>
      <c r="Y22" s="9"/>
      <c r="Z22" s="9"/>
      <c r="AA22" s="9"/>
      <c r="AB22" s="9" t="s">
        <v>35</v>
      </c>
      <c r="AC22" s="9" t="s">
        <v>36</v>
      </c>
    </row>
    <row r="23" spans="1:29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21"/>
      <c r="V23" s="21"/>
      <c r="W23" s="21" t="str">
        <f>IF(AB23=AC23,"okay","opps")</f>
        <v>okay</v>
      </c>
      <c r="X23" s="21"/>
      <c r="Y23" s="21"/>
      <c r="Z23" s="21"/>
      <c r="AA23" s="21"/>
      <c r="AB23" s="21">
        <f>ROUND(Q14/O14,4)</f>
        <v>0.17</v>
      </c>
      <c r="AC23" s="26">
        <f>ROUND(D3,4)</f>
        <v>0.17</v>
      </c>
    </row>
    <row r="24" spans="1:29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2"/>
      <c r="T24" s="1"/>
      <c r="U24" s="24">
        <f>ROUNDUP(S24,0)</f>
        <v>0</v>
      </c>
      <c r="V24" s="21"/>
      <c r="W24" s="21"/>
      <c r="X24" s="21"/>
      <c r="Y24" s="21"/>
      <c r="Z24" s="21"/>
      <c r="AA24" s="21"/>
      <c r="AB24" s="21"/>
      <c r="AC24" s="21"/>
    </row>
    <row r="25" spans="1:29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21"/>
      <c r="V25" s="21"/>
      <c r="W25" s="21"/>
      <c r="X25" s="21"/>
      <c r="Y25" s="21"/>
      <c r="Z25" s="21"/>
      <c r="AA25" s="21"/>
      <c r="AB25" s="21"/>
      <c r="AC25" s="21"/>
    </row>
    <row r="26" spans="1:28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5.75" thickBo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1:21" ht="15">
      <c r="K29" s="27"/>
      <c r="L29" s="28"/>
      <c r="M29" s="29"/>
      <c r="N29" s="1"/>
      <c r="O29" s="1"/>
      <c r="P29" s="1"/>
      <c r="Q29" s="1"/>
      <c r="R29" s="1"/>
      <c r="S29" s="1"/>
      <c r="T29" s="1"/>
      <c r="U29" s="1"/>
    </row>
    <row r="30" spans="11:21" ht="17.25" customHeight="1">
      <c r="K30" s="30" t="s">
        <v>37</v>
      </c>
      <c r="L30" s="31" t="s">
        <v>38</v>
      </c>
      <c r="M30" s="32"/>
      <c r="N30" s="1"/>
      <c r="O30" s="1"/>
      <c r="P30" s="1"/>
      <c r="Q30" s="1"/>
      <c r="R30" s="1"/>
      <c r="S30" s="1"/>
      <c r="T30" s="1"/>
      <c r="U30" s="14">
        <f>X14</f>
        <v>0</v>
      </c>
    </row>
    <row r="31" spans="11:21" ht="17.25" customHeight="1">
      <c r="K31" s="30" t="s">
        <v>39</v>
      </c>
      <c r="L31" s="33" t="s">
        <v>40</v>
      </c>
      <c r="M31" s="34"/>
      <c r="N31" s="1"/>
      <c r="O31" s="1"/>
      <c r="P31" s="1"/>
      <c r="Q31" s="1"/>
      <c r="R31" s="1"/>
      <c r="S31" s="1"/>
      <c r="T31" s="1"/>
      <c r="U31" s="18">
        <f>L14</f>
        <v>272</v>
      </c>
    </row>
    <row r="32" spans="11:21" ht="17.25" customHeight="1">
      <c r="K32" s="30" t="s">
        <v>41</v>
      </c>
      <c r="L32" s="31" t="s">
        <v>42</v>
      </c>
      <c r="M32" s="35"/>
      <c r="N32" s="1"/>
      <c r="O32" s="1"/>
      <c r="P32" s="1"/>
      <c r="Q32" s="1"/>
      <c r="R32" s="1"/>
      <c r="S32" s="1"/>
      <c r="T32" s="1"/>
      <c r="U32" s="1"/>
    </row>
    <row r="33" spans="11:21" ht="17.25" customHeight="1">
      <c r="K33" s="30" t="s">
        <v>43</v>
      </c>
      <c r="L33" s="33" t="s">
        <v>44</v>
      </c>
      <c r="M33" s="34"/>
      <c r="N33" s="1"/>
      <c r="O33" s="1"/>
      <c r="P33" s="1"/>
      <c r="Q33" s="1"/>
      <c r="R33" s="1"/>
      <c r="S33" s="1"/>
      <c r="T33" s="1"/>
      <c r="U33" s="18">
        <f>U31+U32</f>
        <v>272</v>
      </c>
    </row>
    <row r="34" spans="11:21" ht="17.25" customHeight="1">
      <c r="K34" s="30" t="s">
        <v>45</v>
      </c>
      <c r="L34" s="31" t="s">
        <v>46</v>
      </c>
      <c r="M34" s="32"/>
      <c r="N34" s="1"/>
      <c r="O34" s="1"/>
      <c r="P34" s="1"/>
      <c r="Q34" s="1"/>
      <c r="R34" s="1"/>
      <c r="S34" s="1"/>
      <c r="T34" s="1"/>
      <c r="U34" s="1">
        <f>U30/U33</f>
        <v>0</v>
      </c>
    </row>
    <row r="35" spans="11:21" ht="17.25" customHeight="1">
      <c r="K35" s="30" t="s">
        <v>47</v>
      </c>
      <c r="L35" s="31" t="s">
        <v>48</v>
      </c>
      <c r="M35" s="32"/>
      <c r="N35" s="1"/>
      <c r="O35" s="1"/>
      <c r="P35" s="1"/>
      <c r="Q35" s="1"/>
      <c r="R35" s="1"/>
      <c r="S35" s="1"/>
      <c r="T35" s="1"/>
      <c r="U35" s="14">
        <f>O14</f>
        <v>1680363</v>
      </c>
    </row>
    <row r="36" spans="11:21" ht="17.25" customHeight="1">
      <c r="K36" s="30" t="s">
        <v>49</v>
      </c>
      <c r="L36" s="33" t="s">
        <v>50</v>
      </c>
      <c r="M36" s="34"/>
      <c r="N36" s="1"/>
      <c r="O36" s="1"/>
      <c r="P36" s="1"/>
      <c r="Q36" s="1"/>
      <c r="R36" s="1"/>
      <c r="S36" s="1"/>
      <c r="T36" s="1"/>
      <c r="U36" s="18">
        <f>U33</f>
        <v>272</v>
      </c>
    </row>
    <row r="37" spans="11:21" ht="17.25" customHeight="1">
      <c r="K37" s="30" t="s">
        <v>51</v>
      </c>
      <c r="L37" s="31" t="s">
        <v>52</v>
      </c>
      <c r="M37" s="32"/>
      <c r="N37" s="1"/>
      <c r="O37" s="1"/>
      <c r="P37" s="1"/>
      <c r="Q37" s="1"/>
      <c r="R37" s="1"/>
      <c r="S37" s="1"/>
      <c r="T37" s="1"/>
      <c r="U37" s="7">
        <f>U35/U36</f>
        <v>6177.805147058823</v>
      </c>
    </row>
    <row r="38" spans="11:21" ht="17.25" customHeight="1">
      <c r="K38" s="30" t="s">
        <v>53</v>
      </c>
      <c r="L38" s="33" t="s">
        <v>54</v>
      </c>
      <c r="M38" s="36"/>
      <c r="N38" s="1"/>
      <c r="O38" s="1"/>
      <c r="P38" s="1"/>
      <c r="Q38" s="1"/>
      <c r="R38" s="1"/>
      <c r="S38" s="1"/>
      <c r="T38" s="1"/>
      <c r="U38" s="1">
        <f>U34</f>
        <v>0</v>
      </c>
    </row>
    <row r="39" spans="11:21" ht="17.25" customHeight="1" thickBot="1">
      <c r="K39" s="37" t="s">
        <v>55</v>
      </c>
      <c r="L39" s="38" t="s">
        <v>56</v>
      </c>
      <c r="M39" s="39"/>
      <c r="N39" s="1"/>
      <c r="O39" s="1"/>
      <c r="P39" s="1"/>
      <c r="Q39" s="1"/>
      <c r="R39" s="1"/>
      <c r="S39" s="1"/>
      <c r="T39" s="1"/>
      <c r="U39" s="7">
        <f>U37+U38</f>
        <v>6177.805147058823</v>
      </c>
    </row>
    <row r="40" spans="11:21" ht="15"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1:21" ht="15"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</sheetData>
  <sheetProtection/>
  <mergeCells count="4">
    <mergeCell ref="A5:I5"/>
    <mergeCell ref="S5:U5"/>
    <mergeCell ref="M6:U6"/>
    <mergeCell ref="V6:W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Kuhn</dc:creator>
  <cp:keywords/>
  <dc:description/>
  <cp:lastModifiedBy>Scott Kuhn</cp:lastModifiedBy>
  <dcterms:created xsi:type="dcterms:W3CDTF">2018-11-28T22:05:00Z</dcterms:created>
  <dcterms:modified xsi:type="dcterms:W3CDTF">2018-11-28T22:25:51Z</dcterms:modified>
  <cp:category/>
  <cp:version/>
  <cp:contentType/>
  <cp:contentStatus/>
</cp:coreProperties>
</file>